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'Лист1'!$A$1:$V$48</definedName>
  </definedNames>
  <calcPr fullCalcOnLoad="1"/>
</workbook>
</file>

<file path=xl/sharedStrings.xml><?xml version="1.0" encoding="utf-8"?>
<sst xmlns="http://schemas.openxmlformats.org/spreadsheetml/2006/main" count="98" uniqueCount="44">
  <si>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</si>
  <si>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</si>
  <si>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</si>
  <si>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</si>
  <si>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</si>
  <si>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</si>
  <si>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</si>
  <si>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</si>
  <si>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</si>
  <si>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</si>
  <si>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</si>
  <si>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</si>
  <si>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</si>
  <si>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</si>
  <si>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</si>
  <si>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</si>
  <si>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</si>
  <si>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</si>
  <si>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</si>
  <si>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</si>
  <si>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>ОАО "Антипинское"</t>
  </si>
  <si>
    <t xml:space="preserve"> </t>
  </si>
  <si>
    <t>Наименование хозяйств</t>
  </si>
  <si>
    <t>ОАО "Антипинское" (по Тогульскому району)</t>
  </si>
  <si>
    <t>КФХ Максаков Н.С.</t>
  </si>
  <si>
    <t>ООО "Агро Вита"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</si>
  <si>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</si>
  <si>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</si>
  <si>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</si>
  <si>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</si>
  <si>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</si>
  <si>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</si>
  <si>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</si>
  <si>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 xml:space="preserve">прочие зерновые </t>
  </si>
  <si>
    <t xml:space="preserve">Скошено </t>
  </si>
  <si>
    <t>СПССК "Тогульский лён"</t>
  </si>
  <si>
    <t>Сведения о ходе уборки  зерновых  культур</t>
  </si>
  <si>
    <t>КФХ Заречнев С.М.</t>
  </si>
  <si>
    <t>Рапс на маслосемена</t>
  </si>
  <si>
    <t>Осталось к уборке</t>
  </si>
  <si>
    <t>КХ Заречнев С. М.</t>
  </si>
  <si>
    <t>по Тогульскому району на 01.10.2018 г</t>
  </si>
  <si>
    <t>01.10.2018 г</t>
  </si>
  <si>
    <t>% убран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</si>
</sst>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;@"/>
    <numFmt numFmtId="166" formatCode="0;[Red]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="80" zoomScaleNormal="80" zoomScaleSheetLayoutView="70" zoomScalePageLayoutView="0" workbookViewId="0" topLeftCell="A1">
      <selection activeCell="G32" sqref="G32"/>
    </sheetView>
  </sheetViews>
  <sheetFormatPr defaultColWidth="9.00390625" defaultRowHeight="12.75"/>
  <cols>
    <col min="1" max="1" width="31.75390625" style="0" customWidth="1"/>
    <col min="2" max="2" width="8.75390625" style="0" customWidth="1"/>
    <col min="3" max="3" width="8.25390625" style="0" customWidth="1"/>
    <col min="4" max="4" width="10.625" style="0" customWidth="1"/>
    <col min="5" max="5" width="9.00390625" style="0" customWidth="1"/>
    <col min="6" max="6" width="9.625" style="0" customWidth="1"/>
    <col min="7" max="7" width="8.375" style="0" customWidth="1"/>
    <col min="8" max="8" width="9.2539062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7" width="9.375" style="0" customWidth="1"/>
    <col min="18" max="18" width="9.75390625" style="0" customWidth="1"/>
    <col min="19" max="19" width="9.625" style="0" customWidth="1"/>
    <col min="20" max="20" width="9.375" style="0" customWidth="1"/>
    <col min="21" max="21" width="12.00390625" style="0" customWidth="1"/>
    <col min="22" max="22" width="14.25390625" style="0" customWidth="1"/>
  </cols>
  <sheetData>
    <row r="1" spans="1:21" ht="23.25" customHeight="1">
      <c r="A1" s="1"/>
      <c r="B1" s="1"/>
      <c r="C1" s="36" t="s">
        <v>36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  <c r="P1" s="1"/>
      <c r="Q1" s="1"/>
      <c r="R1" s="1"/>
      <c r="S1" s="9"/>
      <c r="T1" s="9"/>
      <c r="U1" s="9"/>
    </row>
    <row r="2" spans="1:24" ht="23.25" customHeight="1">
      <c r="A2" s="1"/>
      <c r="B2" s="1"/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  <c r="O2" s="1"/>
      <c r="P2" s="1"/>
      <c r="Q2" s="1"/>
      <c r="R2" s="1"/>
      <c r="S2" s="41" t="s">
        <v>42</v>
      </c>
      <c r="T2" s="41"/>
      <c r="U2" s="41"/>
      <c r="V2" s="41"/>
      <c r="W2" s="31"/>
      <c r="X2" s="3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9"/>
      <c r="U3" s="9" t="s">
        <v>21</v>
      </c>
    </row>
    <row r="4" spans="1:22" ht="18">
      <c r="A4" s="44" t="s">
        <v>22</v>
      </c>
      <c r="B4" s="40" t="s">
        <v>0</v>
      </c>
      <c r="C4" s="40"/>
      <c r="D4" s="40"/>
      <c r="E4" s="40"/>
      <c r="F4" s="40"/>
      <c r="G4" s="46" t="s">
        <v>8</v>
      </c>
      <c r="H4" s="47"/>
      <c r="I4" s="47"/>
      <c r="J4" s="48"/>
      <c r="K4" s="40" t="s">
        <v>15</v>
      </c>
      <c r="L4" s="40"/>
      <c r="M4" s="40"/>
      <c r="N4" s="40"/>
      <c r="O4" s="40" t="s">
        <v>5</v>
      </c>
      <c r="P4" s="40"/>
      <c r="Q4" s="40"/>
      <c r="R4" s="40"/>
      <c r="S4" s="40" t="s">
        <v>38</v>
      </c>
      <c r="T4" s="40"/>
      <c r="U4" s="40"/>
      <c r="V4" s="40"/>
    </row>
    <row r="5" spans="1:22" ht="36.75" customHeight="1">
      <c r="A5" s="45"/>
      <c r="B5" s="3" t="s">
        <v>1</v>
      </c>
      <c r="C5" s="3" t="s">
        <v>2</v>
      </c>
      <c r="D5" s="3" t="s">
        <v>43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  <c r="S5" s="3" t="s">
        <v>1</v>
      </c>
      <c r="T5" s="3" t="s">
        <v>2</v>
      </c>
      <c r="U5" s="3" t="s">
        <v>4</v>
      </c>
      <c r="V5" s="4" t="s">
        <v>6</v>
      </c>
    </row>
    <row r="6" spans="1:22" s="9" customFormat="1" ht="36">
      <c r="A6" s="15" t="s">
        <v>23</v>
      </c>
      <c r="B6" s="6">
        <f>G6+K6+O6+B29+F29+J29+N29</f>
        <v>7717</v>
      </c>
      <c r="C6" s="6">
        <f aca="true" t="shared" si="0" ref="C6:C11">H6+L6+P6+C29+G29+K29</f>
        <v>7717</v>
      </c>
      <c r="D6" s="7">
        <f>C6/B6*100</f>
        <v>100</v>
      </c>
      <c r="E6" s="6">
        <f aca="true" t="shared" si="1" ref="E6:E11">I6+M6+Q6+D29+H29+L29</f>
        <v>17399</v>
      </c>
      <c r="F6" s="7">
        <f aca="true" t="shared" si="2" ref="F6:F12">IF(C6=0,,E6/C6*10)</f>
        <v>22.546326292600753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3040</v>
      </c>
      <c r="L6" s="6">
        <v>3040</v>
      </c>
      <c r="M6" s="6">
        <v>7600</v>
      </c>
      <c r="N6" s="7">
        <f aca="true" t="shared" si="3" ref="N6:N25">IF(L6=0,,M6/L6*10)</f>
        <v>25</v>
      </c>
      <c r="O6" s="6">
        <v>3238</v>
      </c>
      <c r="P6" s="6">
        <v>3238</v>
      </c>
      <c r="Q6" s="6">
        <v>6670</v>
      </c>
      <c r="R6" s="7">
        <f>IF(P6=0,,Q6/P6*10)</f>
        <v>20.59913526868437</v>
      </c>
      <c r="S6" s="6">
        <v>0</v>
      </c>
      <c r="T6" s="6">
        <v>0</v>
      </c>
      <c r="U6" s="6">
        <v>0</v>
      </c>
      <c r="V6" s="7">
        <f>IF(T6=0,,U6/T6*10)</f>
        <v>0</v>
      </c>
    </row>
    <row r="7" spans="1:22" s="9" customFormat="1" ht="18">
      <c r="A7" s="5" t="s">
        <v>9</v>
      </c>
      <c r="B7" s="6">
        <f>G7+K7+O7+B30+F30+J30+N30</f>
        <v>4081</v>
      </c>
      <c r="C7" s="6">
        <f t="shared" si="0"/>
        <v>2943</v>
      </c>
      <c r="D7" s="7">
        <f aca="true" t="shared" si="4" ref="D7:D25">C7/B7*100</f>
        <v>72.11467777505514</v>
      </c>
      <c r="E7" s="6">
        <f t="shared" si="1"/>
        <v>5324</v>
      </c>
      <c r="F7" s="7">
        <f t="shared" si="2"/>
        <v>18.090383961943594</v>
      </c>
      <c r="G7" s="6">
        <v>537</v>
      </c>
      <c r="H7" s="6">
        <v>537</v>
      </c>
      <c r="I7" s="6">
        <v>1596</v>
      </c>
      <c r="J7" s="7">
        <f aca="true" t="shared" si="5" ref="J7:J25">IF(H7=0,,I7/H7*10)</f>
        <v>29.720670391061454</v>
      </c>
      <c r="K7" s="6">
        <v>1240</v>
      </c>
      <c r="L7" s="6">
        <v>1040</v>
      </c>
      <c r="M7" s="6">
        <v>1531</v>
      </c>
      <c r="N7" s="7">
        <f t="shared" si="3"/>
        <v>14.721153846153847</v>
      </c>
      <c r="O7" s="6">
        <v>872</v>
      </c>
      <c r="P7" s="6">
        <v>872</v>
      </c>
      <c r="Q7" s="6">
        <v>1390</v>
      </c>
      <c r="R7" s="7">
        <f aca="true" t="shared" si="6" ref="R7:R25">IF(P7=0,,Q7/P7*10)</f>
        <v>15.940366972477065</v>
      </c>
      <c r="S7" s="6">
        <v>321</v>
      </c>
      <c r="T7" s="6">
        <v>0</v>
      </c>
      <c r="U7" s="6">
        <v>0</v>
      </c>
      <c r="V7" s="7">
        <f aca="true" t="shared" si="7" ref="V7:V25">IF(T7=0,,U7/T7*10)</f>
        <v>0</v>
      </c>
    </row>
    <row r="8" spans="1:22" s="9" customFormat="1" ht="18">
      <c r="A8" s="5" t="s">
        <v>27</v>
      </c>
      <c r="B8" s="6">
        <f>G8+K8+O8+B31+F31+J31</f>
        <v>3173</v>
      </c>
      <c r="C8" s="6">
        <f t="shared" si="0"/>
        <v>2498</v>
      </c>
      <c r="D8" s="7">
        <f t="shared" si="4"/>
        <v>78.7267570122912</v>
      </c>
      <c r="E8" s="6">
        <f t="shared" si="1"/>
        <v>3442</v>
      </c>
      <c r="F8" s="7">
        <f t="shared" si="2"/>
        <v>13.77902321857486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601</v>
      </c>
      <c r="L8" s="6">
        <v>601</v>
      </c>
      <c r="M8" s="6">
        <v>1021</v>
      </c>
      <c r="N8" s="7">
        <f t="shared" si="3"/>
        <v>16.988352745424294</v>
      </c>
      <c r="O8" s="6">
        <v>667</v>
      </c>
      <c r="P8" s="6">
        <v>667</v>
      </c>
      <c r="Q8" s="6">
        <v>733</v>
      </c>
      <c r="R8" s="7">
        <f t="shared" si="6"/>
        <v>10.989505247376313</v>
      </c>
      <c r="S8" s="6">
        <v>360</v>
      </c>
      <c r="T8" s="6">
        <v>360</v>
      </c>
      <c r="U8" s="6">
        <v>400</v>
      </c>
      <c r="V8" s="7">
        <f t="shared" si="7"/>
        <v>11.11111111111111</v>
      </c>
    </row>
    <row r="9" spans="1:22" s="9" customFormat="1" ht="18">
      <c r="A9" s="5" t="s">
        <v>10</v>
      </c>
      <c r="B9" s="6">
        <f>G9+K9+O9+B32+F32+J32</f>
        <v>690</v>
      </c>
      <c r="C9" s="6">
        <f t="shared" si="0"/>
        <v>360</v>
      </c>
      <c r="D9" s="7">
        <f t="shared" si="4"/>
        <v>52.17391304347826</v>
      </c>
      <c r="E9" s="6">
        <f t="shared" si="1"/>
        <v>186</v>
      </c>
      <c r="F9" s="7">
        <f t="shared" si="2"/>
        <v>5.166666666666667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80</v>
      </c>
      <c r="L9" s="6">
        <v>80</v>
      </c>
      <c r="M9" s="6">
        <v>40</v>
      </c>
      <c r="N9" s="7">
        <f t="shared" si="3"/>
        <v>5</v>
      </c>
      <c r="O9" s="6">
        <v>130</v>
      </c>
      <c r="P9" s="6">
        <v>130</v>
      </c>
      <c r="Q9" s="6">
        <v>26</v>
      </c>
      <c r="R9" s="7">
        <f t="shared" si="6"/>
        <v>2</v>
      </c>
      <c r="S9" s="6">
        <v>0</v>
      </c>
      <c r="T9" s="6">
        <v>0</v>
      </c>
      <c r="U9" s="6">
        <v>0</v>
      </c>
      <c r="V9" s="7">
        <f t="shared" si="7"/>
        <v>0</v>
      </c>
    </row>
    <row r="10" spans="1:22" s="9" customFormat="1" ht="18">
      <c r="A10" s="5" t="s">
        <v>11</v>
      </c>
      <c r="B10" s="6">
        <f>G10+K10+O10+B33+F33+J33</f>
        <v>0</v>
      </c>
      <c r="C10" s="6">
        <f t="shared" si="0"/>
        <v>0</v>
      </c>
      <c r="D10" s="7">
        <v>0</v>
      </c>
      <c r="E10" s="6">
        <f t="shared" si="1"/>
        <v>0</v>
      </c>
      <c r="F10" s="7">
        <f t="shared" si="2"/>
        <v>0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  <c r="S10" s="6">
        <v>0</v>
      </c>
      <c r="T10" s="6">
        <v>0</v>
      </c>
      <c r="U10" s="6">
        <v>0</v>
      </c>
      <c r="V10" s="7">
        <f t="shared" si="7"/>
        <v>0</v>
      </c>
    </row>
    <row r="11" spans="1:22" s="9" customFormat="1" ht="18">
      <c r="A11" s="15" t="s">
        <v>25</v>
      </c>
      <c r="B11" s="6">
        <f>G11+K11+O11+B34+F34+J34</f>
        <v>887</v>
      </c>
      <c r="C11" s="6">
        <f t="shared" si="0"/>
        <v>580</v>
      </c>
      <c r="D11" s="7">
        <f t="shared" si="4"/>
        <v>65.38895152198421</v>
      </c>
      <c r="E11" s="6">
        <f t="shared" si="1"/>
        <v>816</v>
      </c>
      <c r="F11" s="7">
        <f t="shared" si="2"/>
        <v>14.068965517241379</v>
      </c>
      <c r="G11" s="6">
        <v>160</v>
      </c>
      <c r="H11" s="6">
        <v>160</v>
      </c>
      <c r="I11" s="6">
        <v>464</v>
      </c>
      <c r="J11" s="7">
        <f t="shared" si="5"/>
        <v>29</v>
      </c>
      <c r="K11" s="6">
        <v>150</v>
      </c>
      <c r="L11" s="6">
        <v>0</v>
      </c>
      <c r="M11" s="6">
        <v>0</v>
      </c>
      <c r="N11" s="7">
        <f t="shared" si="3"/>
        <v>0</v>
      </c>
      <c r="O11" s="6">
        <v>135</v>
      </c>
      <c r="P11" s="6">
        <v>135</v>
      </c>
      <c r="Q11" s="6">
        <v>67</v>
      </c>
      <c r="R11" s="7">
        <f t="shared" si="6"/>
        <v>4.962962962962963</v>
      </c>
      <c r="S11" s="6">
        <v>0</v>
      </c>
      <c r="T11" s="6">
        <v>0</v>
      </c>
      <c r="U11" s="6">
        <v>0</v>
      </c>
      <c r="V11" s="7">
        <f t="shared" si="7"/>
        <v>0</v>
      </c>
    </row>
    <row r="12" spans="1:22" s="13" customFormat="1" ht="18">
      <c r="A12" s="10" t="s">
        <v>12</v>
      </c>
      <c r="B12" s="11">
        <f>G12+K12+O12+B35+F35+J35+N35</f>
        <v>16548</v>
      </c>
      <c r="C12" s="11">
        <f>SUM(C6:C11)</f>
        <v>14098</v>
      </c>
      <c r="D12" s="12">
        <f t="shared" si="4"/>
        <v>85.19458544839256</v>
      </c>
      <c r="E12" s="11">
        <f>SUM(E6:E11)</f>
        <v>27167</v>
      </c>
      <c r="F12" s="12">
        <f t="shared" si="2"/>
        <v>19.270109235352532</v>
      </c>
      <c r="G12" s="11">
        <f>SUM(G6:G11)</f>
        <v>697</v>
      </c>
      <c r="H12" s="11">
        <f>SUM(H6:H11)</f>
        <v>697</v>
      </c>
      <c r="I12" s="11">
        <f>SUM(I6:I11)</f>
        <v>2060</v>
      </c>
      <c r="J12" s="12">
        <f t="shared" si="5"/>
        <v>29.555236728837876</v>
      </c>
      <c r="K12" s="11">
        <f>SUM(K6:K11)</f>
        <v>5111</v>
      </c>
      <c r="L12" s="11">
        <f>SUM(L6:L11)</f>
        <v>4761</v>
      </c>
      <c r="M12" s="11">
        <f>SUM(M6:M11)</f>
        <v>10192</v>
      </c>
      <c r="N12" s="12">
        <f t="shared" si="3"/>
        <v>21.407267380802352</v>
      </c>
      <c r="O12" s="11">
        <f>SUM(O6:O11)</f>
        <v>5042</v>
      </c>
      <c r="P12" s="11">
        <f>SUM(P6:P11)</f>
        <v>5042</v>
      </c>
      <c r="Q12" s="11">
        <f>SUM(Q6:Q11)</f>
        <v>8886</v>
      </c>
      <c r="R12" s="12">
        <f t="shared" si="6"/>
        <v>17.623958746529155</v>
      </c>
      <c r="S12" s="11">
        <f>SUM(S6:S11)</f>
        <v>681</v>
      </c>
      <c r="T12" s="11">
        <f>SUM(T6:T11)</f>
        <v>360</v>
      </c>
      <c r="U12" s="11">
        <f>SUM(U6:U11)</f>
        <v>400</v>
      </c>
      <c r="V12" s="12">
        <f t="shared" si="7"/>
        <v>11.11111111111111</v>
      </c>
    </row>
    <row r="13" spans="1:22" s="9" customFormat="1" ht="18">
      <c r="A13" s="5" t="s">
        <v>26</v>
      </c>
      <c r="B13" s="6">
        <f>G13+K13+O13+B36+F36+J36</f>
        <v>578</v>
      </c>
      <c r="C13" s="6">
        <f>H13+L13+P13+C36+G36+K36</f>
        <v>256</v>
      </c>
      <c r="D13" s="7">
        <f t="shared" si="4"/>
        <v>44.29065743944637</v>
      </c>
      <c r="E13" s="6">
        <f>I13++M13+Q13+D36+H36+L36</f>
        <v>306</v>
      </c>
      <c r="F13" s="7">
        <f aca="true" t="shared" si="8" ref="F13:F21">IF(C13=0,,E13/C13*10)</f>
        <v>11.953125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167</v>
      </c>
      <c r="L13" s="6">
        <v>87</v>
      </c>
      <c r="M13" s="6">
        <v>104</v>
      </c>
      <c r="N13" s="7">
        <f>IF(L13=0,,M13/L13*10)</f>
        <v>11.954022988505749</v>
      </c>
      <c r="O13" s="6">
        <v>0</v>
      </c>
      <c r="P13" s="6">
        <v>0</v>
      </c>
      <c r="Q13" s="6">
        <v>0</v>
      </c>
      <c r="R13" s="7">
        <f t="shared" si="6"/>
        <v>0</v>
      </c>
      <c r="S13" s="6">
        <v>0</v>
      </c>
      <c r="T13" s="6">
        <v>0</v>
      </c>
      <c r="U13" s="6">
        <v>0</v>
      </c>
      <c r="V13" s="7">
        <f t="shared" si="7"/>
        <v>0</v>
      </c>
    </row>
    <row r="14" spans="1:22" s="9" customFormat="1" ht="18">
      <c r="A14" s="5" t="s">
        <v>37</v>
      </c>
      <c r="B14" s="6">
        <f>G14+K14+O14+B37+F37+J37+N37</f>
        <v>96</v>
      </c>
      <c r="C14" s="6">
        <f>H14+L14+P14+C37+G37+K37+O37</f>
        <v>96</v>
      </c>
      <c r="D14" s="7">
        <f>C14/B14*100</f>
        <v>100</v>
      </c>
      <c r="E14" s="6">
        <f>I14+M14+Q14+D37+H37</f>
        <v>115</v>
      </c>
      <c r="F14" s="7">
        <f>IF(C14=0,,E14/C14*10)</f>
        <v>11.979166666666668</v>
      </c>
      <c r="G14" s="6">
        <v>0</v>
      </c>
      <c r="H14" s="6">
        <v>0</v>
      </c>
      <c r="I14" s="6">
        <v>0</v>
      </c>
      <c r="J14" s="7">
        <f>IF(H14=0,,I14/H14*10)</f>
        <v>0</v>
      </c>
      <c r="K14" s="6">
        <v>0</v>
      </c>
      <c r="L14" s="6">
        <v>0</v>
      </c>
      <c r="M14" s="6">
        <v>0</v>
      </c>
      <c r="N14" s="7">
        <f>IF(L14=0,,M14/L14*10)</f>
        <v>0</v>
      </c>
      <c r="O14" s="6">
        <v>0</v>
      </c>
      <c r="P14" s="6">
        <v>0</v>
      </c>
      <c r="Q14" s="6">
        <v>0</v>
      </c>
      <c r="R14" s="7">
        <f>IF(P14=0,,Q14/P14*10)</f>
        <v>0</v>
      </c>
      <c r="S14" s="6">
        <v>0</v>
      </c>
      <c r="T14" s="6">
        <v>0</v>
      </c>
      <c r="U14" s="6">
        <v>0</v>
      </c>
      <c r="V14" s="7">
        <f t="shared" si="7"/>
        <v>0</v>
      </c>
    </row>
    <row r="15" spans="1:23" s="9" customFormat="1" ht="18">
      <c r="A15" s="5" t="s">
        <v>28</v>
      </c>
      <c r="B15" s="6">
        <f aca="true" t="shared" si="9" ref="B15:C22">G15+K15+O15+B38+F38+J38</f>
        <v>1833</v>
      </c>
      <c r="C15" s="6">
        <f t="shared" si="9"/>
        <v>1230</v>
      </c>
      <c r="D15" s="7">
        <f t="shared" si="4"/>
        <v>67.10310965630114</v>
      </c>
      <c r="E15" s="6">
        <f aca="true" t="shared" si="10" ref="E15:E22">I15++M15+Q15+D38+H38+L38</f>
        <v>1785</v>
      </c>
      <c r="F15" s="7">
        <f t="shared" si="8"/>
        <v>14.512195121951219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900</v>
      </c>
      <c r="L15" s="6">
        <v>900</v>
      </c>
      <c r="M15" s="16">
        <v>1440</v>
      </c>
      <c r="N15" s="7">
        <f>IF(L15=0,,M15/L15*10)</f>
        <v>16</v>
      </c>
      <c r="O15" s="6">
        <v>150</v>
      </c>
      <c r="P15" s="6">
        <v>150</v>
      </c>
      <c r="Q15" s="6">
        <v>75</v>
      </c>
      <c r="R15" s="7">
        <f t="shared" si="6"/>
        <v>5</v>
      </c>
      <c r="S15" s="6">
        <v>0</v>
      </c>
      <c r="T15" s="6">
        <v>0</v>
      </c>
      <c r="U15" s="6">
        <v>0</v>
      </c>
      <c r="V15" s="7">
        <f t="shared" si="7"/>
        <v>0</v>
      </c>
      <c r="W15" s="9" t="s">
        <v>21</v>
      </c>
    </row>
    <row r="16" spans="1:22" s="9" customFormat="1" ht="18">
      <c r="A16" s="5" t="s">
        <v>29</v>
      </c>
      <c r="B16" s="6">
        <f t="shared" si="9"/>
        <v>417</v>
      </c>
      <c r="C16" s="6">
        <f t="shared" si="9"/>
        <v>417</v>
      </c>
      <c r="D16" s="7">
        <f t="shared" si="4"/>
        <v>100</v>
      </c>
      <c r="E16" s="6">
        <f t="shared" si="10"/>
        <v>543</v>
      </c>
      <c r="F16" s="7">
        <f t="shared" si="8"/>
        <v>13.021582733812949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161</v>
      </c>
      <c r="L16" s="6">
        <v>161</v>
      </c>
      <c r="M16" s="6">
        <v>212</v>
      </c>
      <c r="N16" s="7">
        <f t="shared" si="3"/>
        <v>13.167701863354038</v>
      </c>
      <c r="O16" s="6">
        <v>156</v>
      </c>
      <c r="P16" s="6">
        <v>156</v>
      </c>
      <c r="Q16" s="6">
        <v>171</v>
      </c>
      <c r="R16" s="7">
        <f t="shared" si="6"/>
        <v>10.961538461538463</v>
      </c>
      <c r="S16" s="6">
        <v>0</v>
      </c>
      <c r="T16" s="6">
        <v>0</v>
      </c>
      <c r="U16" s="6">
        <v>0</v>
      </c>
      <c r="V16" s="7">
        <f t="shared" si="7"/>
        <v>0</v>
      </c>
    </row>
    <row r="17" spans="1:22" s="9" customFormat="1" ht="18">
      <c r="A17" s="5" t="s">
        <v>30</v>
      </c>
      <c r="B17" s="6">
        <f t="shared" si="9"/>
        <v>530</v>
      </c>
      <c r="C17" s="6">
        <f t="shared" si="9"/>
        <v>400</v>
      </c>
      <c r="D17" s="7">
        <f t="shared" si="4"/>
        <v>75.47169811320755</v>
      </c>
      <c r="E17" s="6">
        <f t="shared" si="10"/>
        <v>600</v>
      </c>
      <c r="F17" s="7">
        <f t="shared" si="8"/>
        <v>15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0</v>
      </c>
      <c r="L17" s="6">
        <v>0</v>
      </c>
      <c r="M17" s="6">
        <v>0</v>
      </c>
      <c r="N17" s="7">
        <f t="shared" si="3"/>
        <v>0</v>
      </c>
      <c r="O17" s="6">
        <v>0</v>
      </c>
      <c r="P17" s="6">
        <v>0</v>
      </c>
      <c r="Q17" s="6">
        <v>0</v>
      </c>
      <c r="R17" s="7">
        <f t="shared" si="6"/>
        <v>0</v>
      </c>
      <c r="S17" s="6">
        <v>0</v>
      </c>
      <c r="T17" s="6">
        <v>0</v>
      </c>
      <c r="U17" s="6">
        <v>0</v>
      </c>
      <c r="V17" s="7">
        <f t="shared" si="7"/>
        <v>0</v>
      </c>
    </row>
    <row r="18" spans="1:22" s="9" customFormat="1" ht="18">
      <c r="A18" s="5" t="s">
        <v>31</v>
      </c>
      <c r="B18" s="6">
        <f t="shared" si="9"/>
        <v>225</v>
      </c>
      <c r="C18" s="6">
        <f t="shared" si="9"/>
        <v>167</v>
      </c>
      <c r="D18" s="7">
        <f t="shared" si="4"/>
        <v>74.22222222222223</v>
      </c>
      <c r="E18" s="6">
        <f t="shared" si="10"/>
        <v>278</v>
      </c>
      <c r="F18" s="7">
        <f t="shared" si="8"/>
        <v>16.646706586826348</v>
      </c>
      <c r="G18" s="6">
        <v>40</v>
      </c>
      <c r="H18" s="6">
        <v>40</v>
      </c>
      <c r="I18" s="6">
        <v>100</v>
      </c>
      <c r="J18" s="7">
        <f t="shared" si="5"/>
        <v>25</v>
      </c>
      <c r="K18" s="6">
        <v>58</v>
      </c>
      <c r="L18" s="6">
        <v>0</v>
      </c>
      <c r="M18" s="6">
        <v>0</v>
      </c>
      <c r="N18" s="7">
        <f t="shared" si="3"/>
        <v>0</v>
      </c>
      <c r="O18" s="6">
        <v>0</v>
      </c>
      <c r="P18" s="6">
        <v>0</v>
      </c>
      <c r="Q18" s="6">
        <v>0</v>
      </c>
      <c r="R18" s="7">
        <f t="shared" si="6"/>
        <v>0</v>
      </c>
      <c r="S18" s="6">
        <v>0</v>
      </c>
      <c r="T18" s="6">
        <v>0</v>
      </c>
      <c r="U18" s="6">
        <v>0</v>
      </c>
      <c r="V18" s="7">
        <f t="shared" si="7"/>
        <v>0</v>
      </c>
    </row>
    <row r="19" spans="1:22" s="9" customFormat="1" ht="18">
      <c r="A19" s="5" t="s">
        <v>32</v>
      </c>
      <c r="B19" s="6">
        <f t="shared" si="9"/>
        <v>97</v>
      </c>
      <c r="C19" s="6">
        <f t="shared" si="9"/>
        <v>97</v>
      </c>
      <c r="D19" s="7">
        <f t="shared" si="4"/>
        <v>100</v>
      </c>
      <c r="E19" s="6">
        <f t="shared" si="10"/>
        <v>116</v>
      </c>
      <c r="F19" s="7">
        <f t="shared" si="8"/>
        <v>11.958762886597938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0</v>
      </c>
      <c r="L19" s="6">
        <v>0</v>
      </c>
      <c r="M19" s="6">
        <v>0</v>
      </c>
      <c r="N19" s="7">
        <f t="shared" si="3"/>
        <v>0</v>
      </c>
      <c r="O19" s="6">
        <v>0</v>
      </c>
      <c r="P19" s="6">
        <v>0</v>
      </c>
      <c r="Q19" s="6">
        <v>0</v>
      </c>
      <c r="R19" s="7">
        <f t="shared" si="6"/>
        <v>0</v>
      </c>
      <c r="S19" s="6">
        <v>0</v>
      </c>
      <c r="T19" s="6">
        <v>0</v>
      </c>
      <c r="U19" s="6">
        <v>0</v>
      </c>
      <c r="V19" s="7">
        <f t="shared" si="7"/>
        <v>0</v>
      </c>
    </row>
    <row r="20" spans="1:22" s="9" customFormat="1" ht="18">
      <c r="A20" s="5" t="s">
        <v>24</v>
      </c>
      <c r="B20" s="6">
        <f t="shared" si="9"/>
        <v>1783</v>
      </c>
      <c r="C20" s="6">
        <f t="shared" si="9"/>
        <v>1713</v>
      </c>
      <c r="D20" s="7">
        <f t="shared" si="4"/>
        <v>96.07403252944475</v>
      </c>
      <c r="E20" s="6">
        <f t="shared" si="10"/>
        <v>2166</v>
      </c>
      <c r="F20" s="7">
        <f t="shared" si="8"/>
        <v>12.644483362521893</v>
      </c>
      <c r="G20" s="6">
        <v>0</v>
      </c>
      <c r="H20" s="6">
        <v>0</v>
      </c>
      <c r="I20" s="6">
        <v>0</v>
      </c>
      <c r="J20" s="7">
        <f t="shared" si="5"/>
        <v>0</v>
      </c>
      <c r="K20" s="6">
        <v>554</v>
      </c>
      <c r="L20" s="6">
        <v>554</v>
      </c>
      <c r="M20" s="6">
        <v>664</v>
      </c>
      <c r="N20" s="7">
        <f t="shared" si="3"/>
        <v>11.985559566787003</v>
      </c>
      <c r="O20" s="6">
        <v>380</v>
      </c>
      <c r="P20" s="6">
        <v>380</v>
      </c>
      <c r="Q20" s="6">
        <v>532</v>
      </c>
      <c r="R20" s="7">
        <f t="shared" si="6"/>
        <v>14</v>
      </c>
      <c r="S20" s="6">
        <v>0</v>
      </c>
      <c r="T20" s="6">
        <v>0</v>
      </c>
      <c r="U20" s="6">
        <v>0</v>
      </c>
      <c r="V20" s="7">
        <f t="shared" si="7"/>
        <v>0</v>
      </c>
    </row>
    <row r="21" spans="1:22" s="9" customFormat="1" ht="18">
      <c r="A21" s="5" t="s">
        <v>17</v>
      </c>
      <c r="B21" s="6">
        <f t="shared" si="9"/>
        <v>52</v>
      </c>
      <c r="C21" s="6">
        <f t="shared" si="9"/>
        <v>52</v>
      </c>
      <c r="D21" s="7">
        <f t="shared" si="4"/>
        <v>100</v>
      </c>
      <c r="E21" s="6">
        <f t="shared" si="10"/>
        <v>84</v>
      </c>
      <c r="F21" s="7">
        <f t="shared" si="8"/>
        <v>16.153846153846153</v>
      </c>
      <c r="G21" s="6">
        <v>0</v>
      </c>
      <c r="H21" s="6">
        <v>0</v>
      </c>
      <c r="I21" s="6">
        <v>0</v>
      </c>
      <c r="J21" s="7">
        <v>0</v>
      </c>
      <c r="K21" s="6">
        <v>17</v>
      </c>
      <c r="L21" s="6">
        <v>17</v>
      </c>
      <c r="M21" s="6">
        <v>26</v>
      </c>
      <c r="N21" s="7">
        <f t="shared" si="3"/>
        <v>15.294117647058822</v>
      </c>
      <c r="O21" s="6">
        <v>15</v>
      </c>
      <c r="P21" s="6">
        <v>15</v>
      </c>
      <c r="Q21" s="6">
        <v>23</v>
      </c>
      <c r="R21" s="7">
        <f t="shared" si="6"/>
        <v>15.333333333333334</v>
      </c>
      <c r="S21" s="6">
        <v>0</v>
      </c>
      <c r="T21" s="6">
        <v>0</v>
      </c>
      <c r="U21" s="6">
        <v>0</v>
      </c>
      <c r="V21" s="7">
        <f t="shared" si="7"/>
        <v>0</v>
      </c>
    </row>
    <row r="22" spans="1:22" s="9" customFormat="1" ht="18">
      <c r="A22" s="5" t="s">
        <v>18</v>
      </c>
      <c r="B22" s="6">
        <f t="shared" si="9"/>
        <v>160</v>
      </c>
      <c r="C22" s="6">
        <f t="shared" si="9"/>
        <v>80</v>
      </c>
      <c r="D22" s="7">
        <f t="shared" si="4"/>
        <v>50</v>
      </c>
      <c r="E22" s="6">
        <f t="shared" si="10"/>
        <v>100</v>
      </c>
      <c r="F22" s="7">
        <f>IF(C22=0,,E22/C22*10)</f>
        <v>12.5</v>
      </c>
      <c r="G22" s="6">
        <v>40</v>
      </c>
      <c r="H22" s="6">
        <v>40</v>
      </c>
      <c r="I22" s="6">
        <v>60</v>
      </c>
      <c r="J22" s="7">
        <f t="shared" si="5"/>
        <v>15</v>
      </c>
      <c r="K22" s="6">
        <v>0</v>
      </c>
      <c r="L22" s="6">
        <v>0</v>
      </c>
      <c r="M22" s="6">
        <v>0</v>
      </c>
      <c r="N22" s="7">
        <f t="shared" si="3"/>
        <v>0</v>
      </c>
      <c r="O22" s="6">
        <v>0</v>
      </c>
      <c r="P22" s="6">
        <v>0</v>
      </c>
      <c r="Q22" s="6">
        <v>0</v>
      </c>
      <c r="R22" s="7">
        <f t="shared" si="6"/>
        <v>0</v>
      </c>
      <c r="S22" s="6">
        <v>0</v>
      </c>
      <c r="T22" s="6">
        <v>0</v>
      </c>
      <c r="U22" s="6">
        <v>0</v>
      </c>
      <c r="V22" s="7">
        <f t="shared" si="7"/>
        <v>0</v>
      </c>
    </row>
    <row r="23" spans="1:22" s="9" customFormat="1" ht="18">
      <c r="A23" s="5" t="s">
        <v>35</v>
      </c>
      <c r="B23" s="6">
        <f>G23+K23+O23+B46+F46++N46+J46</f>
        <v>30</v>
      </c>
      <c r="C23" s="6">
        <f>H23+L23+P23+C46+G46+K46+O46</f>
        <v>30</v>
      </c>
      <c r="D23" s="7">
        <f t="shared" si="4"/>
        <v>100</v>
      </c>
      <c r="E23" s="6">
        <f>I23+M23+Q23+D46+H46+L46+P46</f>
        <v>15</v>
      </c>
      <c r="F23" s="7">
        <f>IF(C23=0,,E23/C23*10)</f>
        <v>5</v>
      </c>
      <c r="G23" s="6">
        <v>0</v>
      </c>
      <c r="H23" s="6">
        <v>0</v>
      </c>
      <c r="I23" s="6">
        <v>0</v>
      </c>
      <c r="J23" s="7">
        <f t="shared" si="5"/>
        <v>0</v>
      </c>
      <c r="K23" s="6">
        <v>0</v>
      </c>
      <c r="L23" s="6">
        <v>0</v>
      </c>
      <c r="M23" s="6">
        <v>0</v>
      </c>
      <c r="N23" s="7">
        <f t="shared" si="3"/>
        <v>0</v>
      </c>
      <c r="O23" s="6">
        <v>30</v>
      </c>
      <c r="P23" s="6">
        <v>30</v>
      </c>
      <c r="Q23" s="6">
        <v>15</v>
      </c>
      <c r="R23" s="7">
        <f t="shared" si="6"/>
        <v>5</v>
      </c>
      <c r="S23" s="6">
        <v>0</v>
      </c>
      <c r="T23" s="6">
        <v>0</v>
      </c>
      <c r="U23" s="6">
        <v>0</v>
      </c>
      <c r="V23" s="7">
        <f t="shared" si="7"/>
        <v>0</v>
      </c>
    </row>
    <row r="24" spans="1:22" s="13" customFormat="1" ht="18">
      <c r="A24" s="10" t="s">
        <v>19</v>
      </c>
      <c r="B24" s="11">
        <f>G24+K24+O24+B47+F47+J47</f>
        <v>5801</v>
      </c>
      <c r="C24" s="11">
        <f>SUM(C13:C22)</f>
        <v>4508</v>
      </c>
      <c r="D24" s="12">
        <f>C24/B24*100</f>
        <v>77.71073952766764</v>
      </c>
      <c r="E24" s="11">
        <f>SUM(E13:E22)</f>
        <v>6093</v>
      </c>
      <c r="F24" s="12">
        <f>IF(C24=0,,E24/C24*10)</f>
        <v>13.51597160603372</v>
      </c>
      <c r="G24" s="11">
        <f>SUM(G13:G23)</f>
        <v>80</v>
      </c>
      <c r="H24" s="11">
        <f>SUM(H13:H23)</f>
        <v>80</v>
      </c>
      <c r="I24" s="11">
        <f>SUM(I13:I23)</f>
        <v>160</v>
      </c>
      <c r="J24" s="12">
        <f t="shared" si="5"/>
        <v>20</v>
      </c>
      <c r="K24" s="11">
        <f>SUM(K13:K23)</f>
        <v>1857</v>
      </c>
      <c r="L24" s="11">
        <f>SUM(L13:L23)</f>
        <v>1719</v>
      </c>
      <c r="M24" s="11">
        <f>SUM(M13:M23)</f>
        <v>2446</v>
      </c>
      <c r="N24" s="12">
        <f t="shared" si="3"/>
        <v>14.229203025014543</v>
      </c>
      <c r="O24" s="11">
        <f>SUM(O13:O23)</f>
        <v>731</v>
      </c>
      <c r="P24" s="11">
        <f>SUM(P13:P23)</f>
        <v>731</v>
      </c>
      <c r="Q24" s="11">
        <f>SUM(Q13:Q23)</f>
        <v>816</v>
      </c>
      <c r="R24" s="12">
        <f t="shared" si="6"/>
        <v>11.162790697674419</v>
      </c>
      <c r="S24" s="11">
        <f>SUM(S13:S23)</f>
        <v>0</v>
      </c>
      <c r="T24" s="11">
        <f>SUM(T13:T23)</f>
        <v>0</v>
      </c>
      <c r="U24" s="11">
        <f>SUM(U13:U23)</f>
        <v>0</v>
      </c>
      <c r="V24" s="12">
        <f t="shared" si="7"/>
        <v>0</v>
      </c>
    </row>
    <row r="25" spans="1:22" s="13" customFormat="1" ht="18">
      <c r="A25" s="14" t="s">
        <v>13</v>
      </c>
      <c r="B25" s="11">
        <f>G25+K25+O25+B48+F48+J48+N48</f>
        <v>22349</v>
      </c>
      <c r="C25" s="11">
        <f>C12+C24</f>
        <v>18606</v>
      </c>
      <c r="D25" s="12">
        <f t="shared" si="4"/>
        <v>83.25204707145734</v>
      </c>
      <c r="E25" s="11">
        <f>E12+E24</f>
        <v>33260</v>
      </c>
      <c r="F25" s="12">
        <f>E25/C25*10</f>
        <v>17.875953993335482</v>
      </c>
      <c r="G25" s="11">
        <f>G24+G12</f>
        <v>777</v>
      </c>
      <c r="H25" s="11">
        <f>H24+H12</f>
        <v>777</v>
      </c>
      <c r="I25" s="11">
        <f>I24+I12</f>
        <v>2220</v>
      </c>
      <c r="J25" s="12">
        <f t="shared" si="5"/>
        <v>28.571428571428573</v>
      </c>
      <c r="K25" s="11">
        <f>K24+K12</f>
        <v>6968</v>
      </c>
      <c r="L25" s="11">
        <f>L24+L12</f>
        <v>6480</v>
      </c>
      <c r="M25" s="11">
        <f>M24+M12</f>
        <v>12638</v>
      </c>
      <c r="N25" s="12">
        <f t="shared" si="3"/>
        <v>19.503086419753085</v>
      </c>
      <c r="O25" s="11">
        <f>O24+O12</f>
        <v>5773</v>
      </c>
      <c r="P25" s="11">
        <f>P24+P12</f>
        <v>5773</v>
      </c>
      <c r="Q25" s="11">
        <f>Q24+Q12</f>
        <v>9702</v>
      </c>
      <c r="R25" s="12">
        <f t="shared" si="6"/>
        <v>16.805820197470986</v>
      </c>
      <c r="S25" s="11">
        <f>S24+S12</f>
        <v>681</v>
      </c>
      <c r="T25" s="11">
        <f>T24+T12</f>
        <v>360</v>
      </c>
      <c r="U25" s="11">
        <f>U24+U12</f>
        <v>400</v>
      </c>
      <c r="V25" s="12">
        <f t="shared" si="7"/>
        <v>11.11111111111111</v>
      </c>
    </row>
    <row r="26" spans="1:18" s="9" customFormat="1" ht="1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22" s="9" customFormat="1" ht="18" customHeight="1">
      <c r="A27" s="42" t="s">
        <v>22</v>
      </c>
      <c r="B27" s="33" t="s">
        <v>7</v>
      </c>
      <c r="C27" s="33"/>
      <c r="D27" s="33"/>
      <c r="E27" s="33"/>
      <c r="F27" s="33" t="s">
        <v>16</v>
      </c>
      <c r="G27" s="33"/>
      <c r="H27" s="33"/>
      <c r="I27" s="33"/>
      <c r="J27" s="33" t="s">
        <v>14</v>
      </c>
      <c r="K27" s="33"/>
      <c r="L27" s="33"/>
      <c r="M27" s="33"/>
      <c r="N27" s="37" t="s">
        <v>33</v>
      </c>
      <c r="O27" s="38"/>
      <c r="P27" s="38"/>
      <c r="Q27" s="39"/>
      <c r="R27" s="33" t="s">
        <v>34</v>
      </c>
      <c r="S27" s="33"/>
      <c r="T27" s="33"/>
      <c r="U27" s="34" t="s">
        <v>39</v>
      </c>
      <c r="V27" s="34"/>
    </row>
    <row r="28" spans="1:22" s="9" customFormat="1" ht="36">
      <c r="A28" s="43"/>
      <c r="B28" s="17" t="s">
        <v>1</v>
      </c>
      <c r="C28" s="17" t="s">
        <v>2</v>
      </c>
      <c r="D28" s="17" t="s">
        <v>4</v>
      </c>
      <c r="E28" s="18" t="s">
        <v>6</v>
      </c>
      <c r="F28" s="17" t="s">
        <v>1</v>
      </c>
      <c r="G28" s="17" t="s">
        <v>2</v>
      </c>
      <c r="H28" s="17" t="s">
        <v>4</v>
      </c>
      <c r="I28" s="18" t="s">
        <v>6</v>
      </c>
      <c r="J28" s="17" t="s">
        <v>1</v>
      </c>
      <c r="K28" s="17" t="s">
        <v>2</v>
      </c>
      <c r="L28" s="17" t="s">
        <v>4</v>
      </c>
      <c r="M28" s="18" t="s">
        <v>6</v>
      </c>
      <c r="N28" s="17" t="s">
        <v>1</v>
      </c>
      <c r="O28" s="17" t="s">
        <v>2</v>
      </c>
      <c r="P28" s="3" t="s">
        <v>4</v>
      </c>
      <c r="Q28" s="4" t="s">
        <v>6</v>
      </c>
      <c r="R28" s="3" t="s">
        <v>1</v>
      </c>
      <c r="S28" s="3" t="s">
        <v>2</v>
      </c>
      <c r="T28" s="17" t="s">
        <v>3</v>
      </c>
      <c r="U28" s="34"/>
      <c r="V28" s="34"/>
    </row>
    <row r="29" spans="1:22" s="9" customFormat="1" ht="18">
      <c r="A29" s="5" t="s">
        <v>20</v>
      </c>
      <c r="B29" s="6">
        <v>0</v>
      </c>
      <c r="C29" s="6">
        <v>0</v>
      </c>
      <c r="D29" s="6">
        <v>0</v>
      </c>
      <c r="E29" s="7">
        <f aca="true" t="shared" si="11" ref="E29:E48">IF(C29=0,,D29/C29*10)</f>
        <v>0</v>
      </c>
      <c r="F29" s="6">
        <v>530</v>
      </c>
      <c r="G29" s="6">
        <v>530</v>
      </c>
      <c r="H29" s="6">
        <v>1130</v>
      </c>
      <c r="I29" s="7">
        <f aca="true" t="shared" si="12" ref="I29:I48">IF(G29=0,,H29/G29*10)</f>
        <v>21.320754716981135</v>
      </c>
      <c r="J29" s="6">
        <v>909</v>
      </c>
      <c r="K29" s="6">
        <v>909</v>
      </c>
      <c r="L29" s="6">
        <v>1999</v>
      </c>
      <c r="M29" s="7">
        <f aca="true" t="shared" si="13" ref="M29:M48">IF(K29=0,,L29/K29*10)</f>
        <v>21.99119911991199</v>
      </c>
      <c r="N29" s="21">
        <v>0</v>
      </c>
      <c r="O29" s="24">
        <v>0</v>
      </c>
      <c r="P29" s="17">
        <v>0</v>
      </c>
      <c r="Q29" s="17">
        <f aca="true" t="shared" si="14" ref="Q29:Q46">IF(O29=0,,P29/O29*10)</f>
        <v>0</v>
      </c>
      <c r="R29" s="17">
        <v>7717</v>
      </c>
      <c r="S29" s="5">
        <v>7717</v>
      </c>
      <c r="T29" s="29">
        <f>S29/R29*100</f>
        <v>100</v>
      </c>
      <c r="U29" s="35">
        <f>C6-B6</f>
        <v>0</v>
      </c>
      <c r="V29" s="35"/>
    </row>
    <row r="30" spans="1:22" s="9" customFormat="1" ht="18">
      <c r="A30" s="5" t="s">
        <v>9</v>
      </c>
      <c r="B30" s="6">
        <v>235</v>
      </c>
      <c r="C30" s="6">
        <v>235</v>
      </c>
      <c r="D30" s="6">
        <v>378</v>
      </c>
      <c r="E30" s="7">
        <f t="shared" si="11"/>
        <v>16.085106382978726</v>
      </c>
      <c r="F30" s="6">
        <v>857</v>
      </c>
      <c r="G30" s="6">
        <v>259</v>
      </c>
      <c r="H30" s="6">
        <v>429</v>
      </c>
      <c r="I30" s="7">
        <f t="shared" si="12"/>
        <v>16.563706563706564</v>
      </c>
      <c r="J30" s="6">
        <v>0</v>
      </c>
      <c r="K30" s="6">
        <v>0</v>
      </c>
      <c r="L30" s="6">
        <v>0</v>
      </c>
      <c r="M30" s="7">
        <f t="shared" si="13"/>
        <v>0</v>
      </c>
      <c r="N30" s="21">
        <v>340</v>
      </c>
      <c r="O30" s="24">
        <v>160</v>
      </c>
      <c r="P30" s="17">
        <v>86</v>
      </c>
      <c r="Q30" s="17">
        <f t="shared" si="14"/>
        <v>5.375</v>
      </c>
      <c r="R30" s="17">
        <v>4081</v>
      </c>
      <c r="S30" s="5">
        <v>4081</v>
      </c>
      <c r="T30" s="29">
        <f aca="true" t="shared" si="15" ref="T30:T48">S30/R30*100</f>
        <v>100</v>
      </c>
      <c r="U30" s="35">
        <f>C7-B7</f>
        <v>-1138</v>
      </c>
      <c r="V30" s="35"/>
    </row>
    <row r="31" spans="1:22" s="9" customFormat="1" ht="18">
      <c r="A31" s="5" t="s">
        <v>27</v>
      </c>
      <c r="B31" s="6">
        <v>840</v>
      </c>
      <c r="C31" s="6">
        <v>840</v>
      </c>
      <c r="D31" s="6">
        <v>1260</v>
      </c>
      <c r="E31" s="7">
        <f t="shared" si="11"/>
        <v>15</v>
      </c>
      <c r="F31" s="6">
        <v>1065</v>
      </c>
      <c r="G31" s="6">
        <v>390</v>
      </c>
      <c r="H31" s="6">
        <v>428</v>
      </c>
      <c r="I31" s="7">
        <f t="shared" si="12"/>
        <v>10.974358974358974</v>
      </c>
      <c r="J31" s="6">
        <v>0</v>
      </c>
      <c r="K31" s="6">
        <v>0</v>
      </c>
      <c r="L31" s="6">
        <v>0</v>
      </c>
      <c r="M31" s="7">
        <f t="shared" si="13"/>
        <v>0</v>
      </c>
      <c r="N31" s="21">
        <v>0</v>
      </c>
      <c r="O31" s="24">
        <v>0</v>
      </c>
      <c r="P31" s="17">
        <v>0</v>
      </c>
      <c r="Q31" s="17">
        <f t="shared" si="14"/>
        <v>0</v>
      </c>
      <c r="R31" s="17">
        <v>3173</v>
      </c>
      <c r="S31" s="5">
        <v>3173</v>
      </c>
      <c r="T31" s="29">
        <f t="shared" si="15"/>
        <v>100</v>
      </c>
      <c r="U31" s="35">
        <f>C8-B8</f>
        <v>-675</v>
      </c>
      <c r="V31" s="35"/>
    </row>
    <row r="32" spans="1:22" s="9" customFormat="1" ht="18">
      <c r="A32" s="5" t="s">
        <v>10</v>
      </c>
      <c r="B32" s="6">
        <v>150</v>
      </c>
      <c r="C32" s="6">
        <v>150</v>
      </c>
      <c r="D32" s="6">
        <v>120</v>
      </c>
      <c r="E32" s="7">
        <f t="shared" si="11"/>
        <v>8</v>
      </c>
      <c r="F32" s="6">
        <v>330</v>
      </c>
      <c r="G32" s="6">
        <v>0</v>
      </c>
      <c r="H32" s="6">
        <v>0</v>
      </c>
      <c r="I32" s="7">
        <f t="shared" si="12"/>
        <v>0</v>
      </c>
      <c r="J32" s="6">
        <v>0</v>
      </c>
      <c r="K32" s="6">
        <v>0</v>
      </c>
      <c r="L32" s="6">
        <v>0</v>
      </c>
      <c r="M32" s="7">
        <f t="shared" si="13"/>
        <v>0</v>
      </c>
      <c r="N32" s="21">
        <v>0</v>
      </c>
      <c r="O32" s="24">
        <v>0</v>
      </c>
      <c r="P32" s="17">
        <v>0</v>
      </c>
      <c r="Q32" s="17">
        <f t="shared" si="14"/>
        <v>0</v>
      </c>
      <c r="R32" s="17">
        <v>690</v>
      </c>
      <c r="S32" s="5">
        <v>690</v>
      </c>
      <c r="T32" s="29">
        <f t="shared" si="15"/>
        <v>100</v>
      </c>
      <c r="U32" s="35">
        <f>C9-B9</f>
        <v>-330</v>
      </c>
      <c r="V32" s="35"/>
    </row>
    <row r="33" spans="1:22" s="9" customFormat="1" ht="18">
      <c r="A33" s="5" t="s">
        <v>11</v>
      </c>
      <c r="B33" s="6">
        <v>0</v>
      </c>
      <c r="C33" s="6">
        <v>0</v>
      </c>
      <c r="D33" s="6">
        <v>0</v>
      </c>
      <c r="E33" s="7">
        <f t="shared" si="11"/>
        <v>0</v>
      </c>
      <c r="F33" s="6">
        <v>0</v>
      </c>
      <c r="G33" s="6">
        <v>0</v>
      </c>
      <c r="H33" s="6">
        <v>0</v>
      </c>
      <c r="I33" s="7">
        <f t="shared" si="12"/>
        <v>0</v>
      </c>
      <c r="J33" s="6">
        <v>0</v>
      </c>
      <c r="K33" s="6">
        <v>0</v>
      </c>
      <c r="L33" s="6">
        <v>0</v>
      </c>
      <c r="M33" s="7">
        <f t="shared" si="13"/>
        <v>0</v>
      </c>
      <c r="N33" s="21">
        <v>0</v>
      </c>
      <c r="O33" s="24">
        <v>0</v>
      </c>
      <c r="P33" s="17">
        <v>0</v>
      </c>
      <c r="Q33" s="17">
        <f t="shared" si="14"/>
        <v>0</v>
      </c>
      <c r="R33" s="17">
        <v>0</v>
      </c>
      <c r="S33" s="5">
        <v>0</v>
      </c>
      <c r="T33" s="29">
        <v>0</v>
      </c>
      <c r="U33" s="35">
        <f>C10-B10</f>
        <v>0</v>
      </c>
      <c r="V33" s="35"/>
    </row>
    <row r="34" spans="1:22" s="9" customFormat="1" ht="18">
      <c r="A34" s="15" t="s">
        <v>25</v>
      </c>
      <c r="B34" s="6">
        <v>285</v>
      </c>
      <c r="C34" s="6">
        <v>285</v>
      </c>
      <c r="D34" s="6">
        <v>285</v>
      </c>
      <c r="E34" s="7">
        <f t="shared" si="11"/>
        <v>10</v>
      </c>
      <c r="F34" s="6">
        <v>157</v>
      </c>
      <c r="G34" s="6">
        <v>0</v>
      </c>
      <c r="H34" s="6">
        <v>0</v>
      </c>
      <c r="I34" s="7">
        <f t="shared" si="12"/>
        <v>0</v>
      </c>
      <c r="J34" s="6">
        <v>0</v>
      </c>
      <c r="K34" s="6">
        <v>0</v>
      </c>
      <c r="L34" s="6">
        <v>0</v>
      </c>
      <c r="M34" s="7">
        <f t="shared" si="13"/>
        <v>0</v>
      </c>
      <c r="N34" s="21">
        <v>0</v>
      </c>
      <c r="O34" s="24">
        <v>0</v>
      </c>
      <c r="P34" s="17">
        <v>0</v>
      </c>
      <c r="Q34" s="17">
        <f t="shared" si="14"/>
        <v>0</v>
      </c>
      <c r="R34" s="17">
        <v>887</v>
      </c>
      <c r="S34" s="5">
        <v>887</v>
      </c>
      <c r="T34" s="29">
        <f t="shared" si="15"/>
        <v>100</v>
      </c>
      <c r="U34" s="35">
        <f>C11-B11</f>
        <v>-307</v>
      </c>
      <c r="V34" s="35"/>
    </row>
    <row r="35" spans="1:22" s="13" customFormat="1" ht="18">
      <c r="A35" s="10" t="s">
        <v>12</v>
      </c>
      <c r="B35" s="11">
        <f>SUM(B29:B34)</f>
        <v>1510</v>
      </c>
      <c r="C35" s="11">
        <f>SUM(C29:C34)</f>
        <v>1510</v>
      </c>
      <c r="D35" s="11">
        <f>SUM(D29:D34)</f>
        <v>2043</v>
      </c>
      <c r="E35" s="12">
        <f t="shared" si="11"/>
        <v>13.529801324503312</v>
      </c>
      <c r="F35" s="11">
        <f>SUM(F29:F34)</f>
        <v>2939</v>
      </c>
      <c r="G35" s="11">
        <f>SUM(G29:G34)</f>
        <v>1179</v>
      </c>
      <c r="H35" s="11">
        <f>SUM(H29:H34)</f>
        <v>1987</v>
      </c>
      <c r="I35" s="12">
        <f t="shared" si="12"/>
        <v>16.853265479219676</v>
      </c>
      <c r="J35" s="11">
        <f>SUM(J29:J34)</f>
        <v>909</v>
      </c>
      <c r="K35" s="11">
        <f>SUM(K29:K34)</f>
        <v>909</v>
      </c>
      <c r="L35" s="11">
        <f>SUM(L29:L34)</f>
        <v>1999</v>
      </c>
      <c r="M35" s="12">
        <f t="shared" si="13"/>
        <v>21.99119911991199</v>
      </c>
      <c r="N35" s="22">
        <f>SUM(N29:N34)</f>
        <v>340</v>
      </c>
      <c r="O35" s="23">
        <f>SUM(O29:O34)</f>
        <v>160</v>
      </c>
      <c r="P35" s="14">
        <f>SUM(P29:P34)</f>
        <v>86</v>
      </c>
      <c r="Q35" s="14">
        <f t="shared" si="14"/>
        <v>5.375</v>
      </c>
      <c r="R35" s="25">
        <v>16548</v>
      </c>
      <c r="S35" s="10">
        <f>S29+S30+S31+S32+S33+S34</f>
        <v>16548</v>
      </c>
      <c r="T35" s="30">
        <f t="shared" si="15"/>
        <v>100</v>
      </c>
      <c r="U35" s="32">
        <f>SUM(U29:V34)</f>
        <v>-2450</v>
      </c>
      <c r="V35" s="33"/>
    </row>
    <row r="36" spans="1:22" s="9" customFormat="1" ht="18">
      <c r="A36" s="5" t="s">
        <v>26</v>
      </c>
      <c r="B36" s="6">
        <v>179</v>
      </c>
      <c r="C36" s="6">
        <v>169</v>
      </c>
      <c r="D36" s="6">
        <v>202</v>
      </c>
      <c r="E36" s="7">
        <f t="shared" si="11"/>
        <v>11.952662721893493</v>
      </c>
      <c r="F36" s="6">
        <v>232</v>
      </c>
      <c r="G36" s="6">
        <v>0</v>
      </c>
      <c r="H36" s="6">
        <v>0</v>
      </c>
      <c r="I36" s="7">
        <f t="shared" si="12"/>
        <v>0</v>
      </c>
      <c r="J36" s="6">
        <v>0</v>
      </c>
      <c r="K36" s="6">
        <v>0</v>
      </c>
      <c r="L36" s="6">
        <v>0</v>
      </c>
      <c r="M36" s="7">
        <f>IF(K36=0,,L36/K36*10)</f>
        <v>0</v>
      </c>
      <c r="N36" s="21">
        <v>0</v>
      </c>
      <c r="O36" s="27">
        <v>0</v>
      </c>
      <c r="P36" s="17">
        <v>0</v>
      </c>
      <c r="Q36" s="17">
        <f t="shared" si="14"/>
        <v>0</v>
      </c>
      <c r="R36" s="17">
        <v>578</v>
      </c>
      <c r="S36" s="5">
        <v>578</v>
      </c>
      <c r="T36" s="29">
        <f t="shared" si="15"/>
        <v>100</v>
      </c>
      <c r="U36" s="35">
        <f aca="true" t="shared" si="16" ref="U36:U46">C13-B13</f>
        <v>-322</v>
      </c>
      <c r="V36" s="35"/>
    </row>
    <row r="37" spans="1:22" s="9" customFormat="1" ht="18">
      <c r="A37" s="5" t="s">
        <v>40</v>
      </c>
      <c r="B37" s="6">
        <v>96</v>
      </c>
      <c r="C37" s="6">
        <v>96</v>
      </c>
      <c r="D37" s="6">
        <v>115</v>
      </c>
      <c r="E37" s="7">
        <f>IF(C37=0,,D37/C37*10)</f>
        <v>11.979166666666668</v>
      </c>
      <c r="F37" s="6">
        <v>0</v>
      </c>
      <c r="G37" s="6">
        <v>0</v>
      </c>
      <c r="H37" s="6">
        <v>0</v>
      </c>
      <c r="I37" s="7">
        <f>IF(G37=0,,H37/G37*10)</f>
        <v>0</v>
      </c>
      <c r="J37" s="6">
        <v>0</v>
      </c>
      <c r="K37" s="6">
        <v>0</v>
      </c>
      <c r="L37" s="6">
        <v>0</v>
      </c>
      <c r="M37" s="7">
        <f>IF(K37=0,,L37/K37*10)</f>
        <v>0</v>
      </c>
      <c r="N37" s="21">
        <v>0</v>
      </c>
      <c r="O37" s="27">
        <v>0</v>
      </c>
      <c r="P37" s="17">
        <v>0</v>
      </c>
      <c r="Q37" s="17">
        <f t="shared" si="14"/>
        <v>0</v>
      </c>
      <c r="R37" s="17">
        <v>96</v>
      </c>
      <c r="S37" s="5">
        <v>96</v>
      </c>
      <c r="T37" s="29">
        <f t="shared" si="15"/>
        <v>100</v>
      </c>
      <c r="U37" s="35">
        <f t="shared" si="16"/>
        <v>0</v>
      </c>
      <c r="V37" s="35"/>
    </row>
    <row r="38" spans="1:22" s="9" customFormat="1" ht="18">
      <c r="A38" s="5" t="s">
        <v>28</v>
      </c>
      <c r="B38" s="6">
        <v>180</v>
      </c>
      <c r="C38" s="6">
        <v>180</v>
      </c>
      <c r="D38" s="6">
        <v>270</v>
      </c>
      <c r="E38" s="7">
        <f t="shared" si="11"/>
        <v>15</v>
      </c>
      <c r="F38" s="6">
        <v>603</v>
      </c>
      <c r="G38" s="6">
        <v>0</v>
      </c>
      <c r="H38" s="6">
        <v>0</v>
      </c>
      <c r="I38" s="7">
        <f t="shared" si="12"/>
        <v>0</v>
      </c>
      <c r="J38" s="6">
        <v>0</v>
      </c>
      <c r="K38" s="6">
        <v>0</v>
      </c>
      <c r="L38" s="6">
        <v>0</v>
      </c>
      <c r="M38" s="7">
        <f t="shared" si="13"/>
        <v>0</v>
      </c>
      <c r="N38" s="21">
        <v>0</v>
      </c>
      <c r="O38" s="27">
        <v>0</v>
      </c>
      <c r="P38" s="17">
        <v>0</v>
      </c>
      <c r="Q38" s="17">
        <f t="shared" si="14"/>
        <v>0</v>
      </c>
      <c r="R38" s="17">
        <v>1833</v>
      </c>
      <c r="S38" s="5">
        <v>1833</v>
      </c>
      <c r="T38" s="29">
        <f t="shared" si="15"/>
        <v>100</v>
      </c>
      <c r="U38" s="35">
        <f t="shared" si="16"/>
        <v>-603</v>
      </c>
      <c r="V38" s="35"/>
    </row>
    <row r="39" spans="1:22" s="9" customFormat="1" ht="18">
      <c r="A39" s="5" t="s">
        <v>29</v>
      </c>
      <c r="B39" s="6">
        <v>100</v>
      </c>
      <c r="C39" s="6">
        <v>100</v>
      </c>
      <c r="D39" s="6">
        <v>160</v>
      </c>
      <c r="E39" s="7">
        <f t="shared" si="11"/>
        <v>16</v>
      </c>
      <c r="F39" s="6">
        <v>0</v>
      </c>
      <c r="G39" s="6">
        <v>0</v>
      </c>
      <c r="H39" s="6">
        <v>0</v>
      </c>
      <c r="I39" s="7">
        <f t="shared" si="12"/>
        <v>0</v>
      </c>
      <c r="J39" s="6">
        <v>0</v>
      </c>
      <c r="K39" s="6">
        <v>0</v>
      </c>
      <c r="L39" s="6">
        <v>0</v>
      </c>
      <c r="M39" s="7">
        <f t="shared" si="13"/>
        <v>0</v>
      </c>
      <c r="N39" s="21">
        <v>0</v>
      </c>
      <c r="O39" s="27">
        <v>0</v>
      </c>
      <c r="P39" s="17">
        <v>0</v>
      </c>
      <c r="Q39" s="17">
        <f t="shared" si="14"/>
        <v>0</v>
      </c>
      <c r="R39" s="17">
        <v>417</v>
      </c>
      <c r="S39" s="5">
        <v>417</v>
      </c>
      <c r="T39" s="29">
        <f t="shared" si="15"/>
        <v>100</v>
      </c>
      <c r="U39" s="35">
        <f t="shared" si="16"/>
        <v>0</v>
      </c>
      <c r="V39" s="35"/>
    </row>
    <row r="40" spans="1:22" s="9" customFormat="1" ht="18">
      <c r="A40" s="5" t="s">
        <v>30</v>
      </c>
      <c r="B40" s="6">
        <v>250</v>
      </c>
      <c r="C40" s="6">
        <v>250</v>
      </c>
      <c r="D40" s="6">
        <v>450</v>
      </c>
      <c r="E40" s="7">
        <f t="shared" si="11"/>
        <v>18</v>
      </c>
      <c r="F40" s="6">
        <v>280</v>
      </c>
      <c r="G40" s="6">
        <v>150</v>
      </c>
      <c r="H40" s="6">
        <v>150</v>
      </c>
      <c r="I40" s="7">
        <f t="shared" si="12"/>
        <v>10</v>
      </c>
      <c r="J40" s="6">
        <v>0</v>
      </c>
      <c r="K40" s="6">
        <v>0</v>
      </c>
      <c r="L40" s="6">
        <v>0</v>
      </c>
      <c r="M40" s="7">
        <f t="shared" si="13"/>
        <v>0</v>
      </c>
      <c r="N40" s="21">
        <v>0</v>
      </c>
      <c r="O40" s="27">
        <v>0</v>
      </c>
      <c r="P40" s="17">
        <v>0</v>
      </c>
      <c r="Q40" s="17">
        <f t="shared" si="14"/>
        <v>0</v>
      </c>
      <c r="R40" s="17">
        <v>530</v>
      </c>
      <c r="S40" s="5">
        <v>530</v>
      </c>
      <c r="T40" s="29">
        <f t="shared" si="15"/>
        <v>100</v>
      </c>
      <c r="U40" s="35">
        <f t="shared" si="16"/>
        <v>-130</v>
      </c>
      <c r="V40" s="35"/>
    </row>
    <row r="41" spans="1:22" s="9" customFormat="1" ht="18">
      <c r="A41" s="5" t="s">
        <v>31</v>
      </c>
      <c r="B41" s="6">
        <v>127</v>
      </c>
      <c r="C41" s="6">
        <v>127</v>
      </c>
      <c r="D41" s="6">
        <v>178</v>
      </c>
      <c r="E41" s="7">
        <f t="shared" si="11"/>
        <v>14.015748031496063</v>
      </c>
      <c r="F41" s="6">
        <v>0</v>
      </c>
      <c r="G41" s="6">
        <v>0</v>
      </c>
      <c r="H41" s="6">
        <v>0</v>
      </c>
      <c r="I41" s="7">
        <f t="shared" si="12"/>
        <v>0</v>
      </c>
      <c r="J41" s="6">
        <v>0</v>
      </c>
      <c r="K41" s="6">
        <v>0</v>
      </c>
      <c r="L41" s="6">
        <v>0</v>
      </c>
      <c r="M41" s="7">
        <f t="shared" si="13"/>
        <v>0</v>
      </c>
      <c r="N41" s="21">
        <v>0</v>
      </c>
      <c r="O41" s="27">
        <v>0</v>
      </c>
      <c r="P41" s="17">
        <v>0</v>
      </c>
      <c r="Q41" s="17">
        <f t="shared" si="14"/>
        <v>0</v>
      </c>
      <c r="R41" s="17">
        <v>225</v>
      </c>
      <c r="S41" s="5">
        <v>225</v>
      </c>
      <c r="T41" s="29">
        <f t="shared" si="15"/>
        <v>100</v>
      </c>
      <c r="U41" s="35">
        <f t="shared" si="16"/>
        <v>-58</v>
      </c>
      <c r="V41" s="35"/>
    </row>
    <row r="42" spans="1:22" s="9" customFormat="1" ht="18">
      <c r="A42" s="5" t="s">
        <v>32</v>
      </c>
      <c r="B42" s="6">
        <v>0</v>
      </c>
      <c r="C42" s="6">
        <v>0</v>
      </c>
      <c r="D42" s="6">
        <v>0</v>
      </c>
      <c r="E42" s="7">
        <f t="shared" si="11"/>
        <v>0</v>
      </c>
      <c r="F42" s="6">
        <v>97</v>
      </c>
      <c r="G42" s="6">
        <v>97</v>
      </c>
      <c r="H42" s="6">
        <v>116</v>
      </c>
      <c r="I42" s="7">
        <f t="shared" si="12"/>
        <v>11.958762886597938</v>
      </c>
      <c r="J42" s="6">
        <v>0</v>
      </c>
      <c r="K42" s="6">
        <v>0</v>
      </c>
      <c r="L42" s="6">
        <v>0</v>
      </c>
      <c r="M42" s="7">
        <f t="shared" si="13"/>
        <v>0</v>
      </c>
      <c r="N42" s="21">
        <v>0</v>
      </c>
      <c r="O42" s="27">
        <v>0</v>
      </c>
      <c r="P42" s="17">
        <v>0</v>
      </c>
      <c r="Q42" s="17">
        <f t="shared" si="14"/>
        <v>0</v>
      </c>
      <c r="R42" s="17">
        <v>97</v>
      </c>
      <c r="S42" s="5">
        <v>97</v>
      </c>
      <c r="T42" s="29">
        <f t="shared" si="15"/>
        <v>100</v>
      </c>
      <c r="U42" s="35">
        <f t="shared" si="16"/>
        <v>0</v>
      </c>
      <c r="V42" s="35"/>
    </row>
    <row r="43" spans="1:22" s="9" customFormat="1" ht="18">
      <c r="A43" s="5" t="s">
        <v>24</v>
      </c>
      <c r="B43" s="6">
        <v>449</v>
      </c>
      <c r="C43" s="6">
        <v>449</v>
      </c>
      <c r="D43" s="6">
        <v>673</v>
      </c>
      <c r="E43" s="7">
        <f t="shared" si="11"/>
        <v>14.988864142538976</v>
      </c>
      <c r="F43" s="6">
        <v>400</v>
      </c>
      <c r="G43" s="6">
        <v>330</v>
      </c>
      <c r="H43" s="6">
        <v>297</v>
      </c>
      <c r="I43" s="7">
        <f t="shared" si="12"/>
        <v>9</v>
      </c>
      <c r="J43" s="6">
        <v>0</v>
      </c>
      <c r="K43" s="6">
        <v>0</v>
      </c>
      <c r="L43" s="6">
        <v>0</v>
      </c>
      <c r="M43" s="7">
        <f t="shared" si="13"/>
        <v>0</v>
      </c>
      <c r="N43" s="21">
        <v>0</v>
      </c>
      <c r="O43" s="27">
        <v>0</v>
      </c>
      <c r="P43" s="17">
        <v>0</v>
      </c>
      <c r="Q43" s="17">
        <f t="shared" si="14"/>
        <v>0</v>
      </c>
      <c r="R43" s="17">
        <v>1783</v>
      </c>
      <c r="S43" s="5">
        <v>1783</v>
      </c>
      <c r="T43" s="29">
        <f t="shared" si="15"/>
        <v>100</v>
      </c>
      <c r="U43" s="35">
        <f t="shared" si="16"/>
        <v>-70</v>
      </c>
      <c r="V43" s="35"/>
    </row>
    <row r="44" spans="1:22" s="9" customFormat="1" ht="18">
      <c r="A44" s="5" t="s">
        <v>17</v>
      </c>
      <c r="B44" s="6">
        <v>20</v>
      </c>
      <c r="C44" s="6">
        <v>20</v>
      </c>
      <c r="D44" s="6">
        <v>35</v>
      </c>
      <c r="E44" s="7">
        <f t="shared" si="11"/>
        <v>17.5</v>
      </c>
      <c r="F44" s="6">
        <v>0</v>
      </c>
      <c r="G44" s="6">
        <v>0</v>
      </c>
      <c r="H44" s="6">
        <v>0</v>
      </c>
      <c r="I44" s="7">
        <f t="shared" si="12"/>
        <v>0</v>
      </c>
      <c r="J44" s="6">
        <v>0</v>
      </c>
      <c r="K44" s="6">
        <v>0</v>
      </c>
      <c r="L44" s="6">
        <v>0</v>
      </c>
      <c r="M44" s="7">
        <v>0</v>
      </c>
      <c r="N44" s="21">
        <v>0</v>
      </c>
      <c r="O44" s="27">
        <v>0</v>
      </c>
      <c r="P44" s="17">
        <v>0</v>
      </c>
      <c r="Q44" s="17">
        <f t="shared" si="14"/>
        <v>0</v>
      </c>
      <c r="R44" s="17">
        <v>52</v>
      </c>
      <c r="S44" s="5">
        <v>52</v>
      </c>
      <c r="T44" s="29">
        <f t="shared" si="15"/>
        <v>100</v>
      </c>
      <c r="U44" s="35">
        <f t="shared" si="16"/>
        <v>0</v>
      </c>
      <c r="V44" s="35"/>
    </row>
    <row r="45" spans="1:22" s="9" customFormat="1" ht="18">
      <c r="A45" s="5" t="s">
        <v>18</v>
      </c>
      <c r="B45" s="6">
        <v>40</v>
      </c>
      <c r="C45" s="6">
        <v>40</v>
      </c>
      <c r="D45" s="6">
        <v>40</v>
      </c>
      <c r="E45" s="7">
        <f t="shared" si="11"/>
        <v>10</v>
      </c>
      <c r="F45" s="6">
        <v>80</v>
      </c>
      <c r="G45" s="6">
        <v>0</v>
      </c>
      <c r="H45" s="6">
        <v>0</v>
      </c>
      <c r="I45" s="7">
        <f t="shared" si="12"/>
        <v>0</v>
      </c>
      <c r="J45" s="6">
        <v>0</v>
      </c>
      <c r="K45" s="6">
        <v>0</v>
      </c>
      <c r="L45" s="6">
        <v>0</v>
      </c>
      <c r="M45" s="7">
        <f t="shared" si="13"/>
        <v>0</v>
      </c>
      <c r="N45" s="21">
        <v>0</v>
      </c>
      <c r="O45" s="27">
        <v>0</v>
      </c>
      <c r="P45" s="17">
        <v>0</v>
      </c>
      <c r="Q45" s="17">
        <f t="shared" si="14"/>
        <v>0</v>
      </c>
      <c r="R45" s="17">
        <v>160</v>
      </c>
      <c r="S45" s="5">
        <v>160</v>
      </c>
      <c r="T45" s="29">
        <f t="shared" si="15"/>
        <v>100</v>
      </c>
      <c r="U45" s="35">
        <f t="shared" si="16"/>
        <v>-80</v>
      </c>
      <c r="V45" s="35"/>
    </row>
    <row r="46" spans="1:22" s="9" customFormat="1" ht="18">
      <c r="A46" s="5" t="s">
        <v>35</v>
      </c>
      <c r="B46" s="6">
        <v>0</v>
      </c>
      <c r="C46" s="6">
        <v>0</v>
      </c>
      <c r="D46" s="6">
        <v>0</v>
      </c>
      <c r="E46" s="7">
        <f t="shared" si="11"/>
        <v>0</v>
      </c>
      <c r="F46" s="6">
        <v>0</v>
      </c>
      <c r="G46" s="6">
        <v>0</v>
      </c>
      <c r="H46" s="6">
        <v>0</v>
      </c>
      <c r="I46" s="7">
        <f t="shared" si="12"/>
        <v>0</v>
      </c>
      <c r="J46" s="6">
        <v>0</v>
      </c>
      <c r="K46" s="6">
        <v>0</v>
      </c>
      <c r="L46" s="6">
        <v>0</v>
      </c>
      <c r="M46" s="7">
        <f t="shared" si="13"/>
        <v>0</v>
      </c>
      <c r="N46" s="21">
        <v>0</v>
      </c>
      <c r="O46" s="27">
        <v>0</v>
      </c>
      <c r="P46" s="17">
        <v>0</v>
      </c>
      <c r="Q46" s="17">
        <f t="shared" si="14"/>
        <v>0</v>
      </c>
      <c r="R46" s="17">
        <v>30</v>
      </c>
      <c r="S46" s="5">
        <v>30</v>
      </c>
      <c r="T46" s="29">
        <f t="shared" si="15"/>
        <v>100</v>
      </c>
      <c r="U46" s="35">
        <f t="shared" si="16"/>
        <v>0</v>
      </c>
      <c r="V46" s="35"/>
    </row>
    <row r="47" spans="1:22" s="13" customFormat="1" ht="18">
      <c r="A47" s="10" t="s">
        <v>19</v>
      </c>
      <c r="B47" s="11">
        <f>SUM(B36:B46)</f>
        <v>1441</v>
      </c>
      <c r="C47" s="11">
        <f>SUM(C36:C46)</f>
        <v>1431</v>
      </c>
      <c r="D47" s="11">
        <f>SUM(D36:D46)</f>
        <v>2123</v>
      </c>
      <c r="E47" s="12">
        <f t="shared" si="11"/>
        <v>14.835779175401818</v>
      </c>
      <c r="F47" s="11">
        <f>SUM(F36:F46)</f>
        <v>1692</v>
      </c>
      <c r="G47" s="11">
        <f>SUM(G36:G45)</f>
        <v>577</v>
      </c>
      <c r="H47" s="11">
        <f>SUM(H36:H46)</f>
        <v>563</v>
      </c>
      <c r="I47" s="12">
        <f t="shared" si="12"/>
        <v>9.75736568457539</v>
      </c>
      <c r="J47" s="11">
        <f>SUM(J36:J46)</f>
        <v>0</v>
      </c>
      <c r="K47" s="11">
        <f>SUM(K36:K46)</f>
        <v>0</v>
      </c>
      <c r="L47" s="11">
        <v>0</v>
      </c>
      <c r="M47" s="12">
        <f t="shared" si="13"/>
        <v>0</v>
      </c>
      <c r="N47" s="22">
        <v>0</v>
      </c>
      <c r="O47" s="28">
        <v>0</v>
      </c>
      <c r="P47" s="14">
        <f>SUM(P36:P46)</f>
        <v>0</v>
      </c>
      <c r="Q47" s="14">
        <f>SUM(Q36:Q45)</f>
        <v>0</v>
      </c>
      <c r="R47" s="25">
        <f>SUM(R36:R46)</f>
        <v>5801</v>
      </c>
      <c r="S47" s="10">
        <f>S36+S37+S38+S39+S40+S41+S42+S43+S44+S45+S46</f>
        <v>5801</v>
      </c>
      <c r="T47" s="30">
        <f t="shared" si="15"/>
        <v>100</v>
      </c>
      <c r="U47" s="32">
        <f>SUM(U36:V46)</f>
        <v>-1263</v>
      </c>
      <c r="V47" s="33"/>
    </row>
    <row r="48" spans="1:22" s="13" customFormat="1" ht="18">
      <c r="A48" s="26" t="s">
        <v>13</v>
      </c>
      <c r="B48" s="11">
        <f>SUM(B47,B35)</f>
        <v>2951</v>
      </c>
      <c r="C48" s="11">
        <f>SUM(C47,C35)</f>
        <v>2941</v>
      </c>
      <c r="D48" s="11">
        <f>SUM(D47,D35)</f>
        <v>4166</v>
      </c>
      <c r="E48" s="12">
        <f t="shared" si="11"/>
        <v>14.165249914994899</v>
      </c>
      <c r="F48" s="11">
        <f>SUM(F47,F35)</f>
        <v>4631</v>
      </c>
      <c r="G48" s="11">
        <f>SUM(G47,G35)</f>
        <v>1756</v>
      </c>
      <c r="H48" s="11">
        <f>SUM(H47,H35)</f>
        <v>2550</v>
      </c>
      <c r="I48" s="12">
        <f t="shared" si="12"/>
        <v>14.521640091116172</v>
      </c>
      <c r="J48" s="11">
        <f>SUM(J47,J35)</f>
        <v>909</v>
      </c>
      <c r="K48" s="11">
        <f>SUM(K47,K35)</f>
        <v>909</v>
      </c>
      <c r="L48" s="11">
        <f>SUM(L47,L35)</f>
        <v>1999</v>
      </c>
      <c r="M48" s="12">
        <f t="shared" si="13"/>
        <v>21.99119911991199</v>
      </c>
      <c r="N48" s="22">
        <f aca="true" t="shared" si="17" ref="N48:S48">N35+N47</f>
        <v>340</v>
      </c>
      <c r="O48" s="23">
        <f t="shared" si="17"/>
        <v>160</v>
      </c>
      <c r="P48" s="14">
        <f t="shared" si="17"/>
        <v>86</v>
      </c>
      <c r="Q48" s="14">
        <f t="shared" si="17"/>
        <v>5.375</v>
      </c>
      <c r="R48" s="25">
        <f t="shared" si="17"/>
        <v>22349</v>
      </c>
      <c r="S48" s="10">
        <f t="shared" si="17"/>
        <v>22349</v>
      </c>
      <c r="T48" s="30">
        <f t="shared" si="15"/>
        <v>100</v>
      </c>
      <c r="U48" s="32">
        <f>U35+U47</f>
        <v>-3713</v>
      </c>
      <c r="V48" s="33"/>
    </row>
    <row r="49" spans="1:18" s="9" customFormat="1" ht="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s="9" customFormat="1" ht="18">
      <c r="A50" s="20"/>
      <c r="B50" s="20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"/>
      <c r="P50" s="8"/>
      <c r="Q50" s="8"/>
      <c r="R50" s="8"/>
    </row>
    <row r="51" spans="1:18" s="9" customFormat="1" ht="18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8"/>
      <c r="P51" s="8"/>
      <c r="Q51" s="8"/>
      <c r="R51" s="8"/>
    </row>
    <row r="52" spans="1:18" s="9" customFormat="1" ht="18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8"/>
      <c r="P52" s="8"/>
      <c r="Q52" s="8"/>
      <c r="R52" s="8"/>
    </row>
    <row r="53" spans="1:18" s="9" customFormat="1" ht="18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8"/>
      <c r="P53" s="8"/>
      <c r="Q53" s="8"/>
      <c r="R53" s="8"/>
    </row>
    <row r="54" spans="1:18" s="9" customFormat="1" ht="18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8"/>
      <c r="P54" s="8"/>
      <c r="Q54" s="8"/>
      <c r="R54" s="8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1:18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/>
      <c r="P114" s="1"/>
      <c r="Q114" s="1"/>
      <c r="R114" s="1"/>
    </row>
    <row r="115" spans="1:18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/>
      <c r="P115" s="1"/>
      <c r="Q115" s="1"/>
      <c r="R115" s="1"/>
    </row>
    <row r="116" spans="1:18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  <c r="P116" s="1"/>
      <c r="Q116" s="1"/>
      <c r="R116" s="1"/>
    </row>
    <row r="117" spans="1:18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</sheetData>
  <sheetProtection/>
  <mergeCells count="36">
    <mergeCell ref="A27:A28"/>
    <mergeCell ref="B27:E27"/>
    <mergeCell ref="F27:I27"/>
    <mergeCell ref="J27:M27"/>
    <mergeCell ref="A4:A5"/>
    <mergeCell ref="B4:F4"/>
    <mergeCell ref="G4:J4"/>
    <mergeCell ref="C2:M2"/>
    <mergeCell ref="C1:M1"/>
    <mergeCell ref="N27:Q27"/>
    <mergeCell ref="O4:R4"/>
    <mergeCell ref="K4:N4"/>
    <mergeCell ref="R27:T27"/>
    <mergeCell ref="S4:V4"/>
    <mergeCell ref="S2:V2"/>
    <mergeCell ref="U37:V37"/>
    <mergeCell ref="U29:V29"/>
    <mergeCell ref="U30:V30"/>
    <mergeCell ref="U31:V31"/>
    <mergeCell ref="U32:V32"/>
    <mergeCell ref="U48:V48"/>
    <mergeCell ref="U27:V28"/>
    <mergeCell ref="U43:V43"/>
    <mergeCell ref="U44:V44"/>
    <mergeCell ref="U45:V45"/>
    <mergeCell ref="U46:V46"/>
    <mergeCell ref="U47:V47"/>
    <mergeCell ref="U38:V38"/>
    <mergeCell ref="U39:V39"/>
    <mergeCell ref="U40:V40"/>
    <mergeCell ref="U41:V41"/>
    <mergeCell ref="U42:V42"/>
    <mergeCell ref="U33:V33"/>
    <mergeCell ref="U34:V34"/>
    <mergeCell ref="U35:V35"/>
    <mergeCell ref="U36:V36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Server</cp:lastModifiedBy>
  <cp:lastPrinted>2018-10-01T01:52:34Z</cp:lastPrinted>
  <dcterms:created xsi:type="dcterms:W3CDTF">2009-07-07T02:45:21Z</dcterms:created>
  <dcterms:modified xsi:type="dcterms:W3CDTF">2018-10-01T06:29:30Z</dcterms:modified>
  <cp:category/>
  <cp:version/>
  <cp:contentType/>
  <cp:contentStatus/>
</cp:coreProperties>
</file>